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48" windowWidth="19416" windowHeight="7716" activeTab="0"/>
  </bookViews>
  <sheets>
    <sheet name="BAM Consolidated Group" sheetId="1" r:id="rId1"/>
    <sheet name="2010-792" sheetId="2" r:id="rId2"/>
    <sheet name="2011-585" sheetId="3" r:id="rId3"/>
    <sheet name="2012-381" sheetId="4" r:id="rId4"/>
    <sheet name="2012-630" sheetId="5" r:id="rId5"/>
  </sheets>
  <definedNames/>
  <calcPr fullCalcOnLoad="1"/>
</workbook>
</file>

<file path=xl/sharedStrings.xml><?xml version="1.0" encoding="utf-8"?>
<sst xmlns="http://schemas.openxmlformats.org/spreadsheetml/2006/main" count="113" uniqueCount="30">
  <si>
    <t>on-screen programming</t>
  </si>
  <si>
    <t>Multiscreen Fund initiative</t>
  </si>
  <si>
    <t>Social Benefits</t>
  </si>
  <si>
    <t>National Screen Institute</t>
  </si>
  <si>
    <t>nextMEDIA Banff</t>
  </si>
  <si>
    <t>Media scholarships</t>
  </si>
  <si>
    <t>Subtotal Social Benefits</t>
  </si>
  <si>
    <t>Total Tangible Benefits</t>
  </si>
  <si>
    <t>Summary of Benefit Payments</t>
  </si>
  <si>
    <t>Bold – Acquisition of assets - 2012-630</t>
  </si>
  <si>
    <t>Total Benefit Amount</t>
  </si>
  <si>
    <t>Total Spent to date</t>
  </si>
  <si>
    <t>Total Benefit Amount Remaining</t>
  </si>
  <si>
    <t xml:space="preserve">Produced by 
Third-Party Canadians
</t>
  </si>
  <si>
    <t>New media</t>
  </si>
  <si>
    <t>Subtotal Multiscreen Fund initiative</t>
  </si>
  <si>
    <t>Over/(Under) Spend to date compared to equitable distribution</t>
  </si>
  <si>
    <t>Produced by any Canadian</t>
  </si>
  <si>
    <t>Blue Ant Media Inc.</t>
  </si>
  <si>
    <t>Acquisition of T+E - 2010-792</t>
  </si>
  <si>
    <t>New media content</t>
  </si>
  <si>
    <t>2011-2018</t>
  </si>
  <si>
    <t>2013-2020</t>
  </si>
  <si>
    <t>Change in ownership of GlassBOX Television - 2011-585</t>
  </si>
  <si>
    <t>Change in ownership of HiFi HDTV Inc. - 2012-381</t>
  </si>
  <si>
    <t>2012-2019</t>
  </si>
  <si>
    <t>Consolidated summary of benefit obligations</t>
  </si>
  <si>
    <t>For the year ended August 31, 2014</t>
  </si>
  <si>
    <t>Amount Spent in F2014</t>
  </si>
  <si>
    <t>Yrs elapsed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</si>
</sst>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2]\ #,##0_);\([$-2]\ #,##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10" xfId="42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 horizontal="left" indent="2"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36" fillId="0" borderId="11" xfId="0" applyFont="1" applyFill="1" applyBorder="1" applyAlignment="1">
      <alignment/>
    </xf>
    <xf numFmtId="164" fontId="36" fillId="0" borderId="11" xfId="0" applyNumberFormat="1" applyFont="1" applyFill="1" applyBorder="1" applyAlignment="1">
      <alignment/>
    </xf>
    <xf numFmtId="165" fontId="36" fillId="0" borderId="11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8515625" style="3" customWidth="1"/>
    <col min="2" max="2" width="34.8515625" style="3" bestFit="1" customWidth="1"/>
    <col min="3" max="3" width="1.8515625" style="3" customWidth="1"/>
    <col min="4" max="4" width="12.140625" style="3" customWidth="1"/>
    <col min="5" max="5" width="1.8515625" style="3" customWidth="1"/>
    <col min="6" max="6" width="12.28125" style="3" customWidth="1"/>
    <col min="7" max="7" width="1.8515625" style="3" customWidth="1"/>
    <col min="8" max="8" width="10.57421875" style="3" bestFit="1" customWidth="1"/>
    <col min="9" max="9" width="1.8515625" style="3" customWidth="1"/>
    <col min="10" max="10" width="20.140625" style="3" customWidth="1"/>
    <col min="11" max="11" width="1.8515625" style="3" customWidth="1"/>
    <col min="12" max="12" width="12.28125" style="3" customWidth="1"/>
    <col min="13" max="16384" width="8.8515625" style="3" customWidth="1"/>
  </cols>
  <sheetData>
    <row r="1" ht="18">
      <c r="A1" s="2" t="s">
        <v>18</v>
      </c>
    </row>
    <row r="2" ht="15">
      <c r="A2" s="4" t="s">
        <v>8</v>
      </c>
    </row>
    <row r="3" ht="14.25">
      <c r="A3" s="5" t="s">
        <v>27</v>
      </c>
    </row>
    <row r="4" ht="14.25">
      <c r="A4" s="3" t="s">
        <v>26</v>
      </c>
    </row>
    <row r="6" spans="2:12" ht="52.5" customHeight="1">
      <c r="B6" s="6"/>
      <c r="C6" s="6"/>
      <c r="D6" s="7" t="s">
        <v>10</v>
      </c>
      <c r="E6" s="8"/>
      <c r="F6" s="7" t="s">
        <v>28</v>
      </c>
      <c r="G6" s="8"/>
      <c r="H6" s="7" t="s">
        <v>11</v>
      </c>
      <c r="I6" s="7"/>
      <c r="J6" s="7" t="s">
        <v>16</v>
      </c>
      <c r="K6" s="8"/>
      <c r="L6" s="7" t="s">
        <v>12</v>
      </c>
    </row>
    <row r="7" spans="4:12" ht="6" customHeight="1">
      <c r="D7" s="9"/>
      <c r="E7" s="10"/>
      <c r="F7" s="9"/>
      <c r="G7" s="10"/>
      <c r="H7" s="9"/>
      <c r="I7" s="9"/>
      <c r="J7" s="9"/>
      <c r="K7" s="10"/>
      <c r="L7" s="9"/>
    </row>
    <row r="8" spans="2:12" ht="14.25">
      <c r="B8" s="5" t="s">
        <v>1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4.25">
      <c r="B9" s="3" t="s">
        <v>0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4.25">
      <c r="B10" s="12" t="s">
        <v>13</v>
      </c>
      <c r="D10" s="11">
        <f>'2010-792'!D10+'2011-585'!D10+'2012-381'!D10+'2012-630'!D10</f>
        <v>6231595.15</v>
      </c>
      <c r="E10" s="11">
        <f>'2010-792'!E10+'2011-585'!E10+'2012-381'!E10+'2012-630'!E10</f>
        <v>0</v>
      </c>
      <c r="F10" s="11">
        <f>'2010-792'!F10+'2011-585'!F10+'2012-381'!F10+'2012-630'!F10</f>
        <v>1156304</v>
      </c>
      <c r="G10" s="11">
        <f>'2010-792'!G10+'2011-585'!G10+'2012-381'!G10+'2012-630'!G10</f>
        <v>0</v>
      </c>
      <c r="H10" s="11">
        <f>'2010-792'!H10+'2011-585'!H10+'2012-381'!H10+'2012-630'!H10</f>
        <v>2545633</v>
      </c>
      <c r="I10" s="11">
        <f>'2010-792'!I10+'2011-585'!I10+'2012-381'!I10+'2012-630'!I10</f>
        <v>0</v>
      </c>
      <c r="J10" s="11">
        <f>'2010-792'!J10+'2011-585'!J10+'2012-381'!J10+'2012-630'!J10</f>
        <v>328605.8142857142</v>
      </c>
      <c r="K10" s="11">
        <f>'2010-792'!K10+'2011-585'!K10+'2012-381'!K10+'2012-630'!K10</f>
        <v>0</v>
      </c>
      <c r="L10" s="11">
        <f>D10-H10</f>
        <v>3685962.1500000004</v>
      </c>
    </row>
    <row r="11" spans="2:12" ht="14.25">
      <c r="B11" s="12" t="s">
        <v>17</v>
      </c>
      <c r="D11" s="11">
        <f>'2010-792'!D11+'2011-585'!D11+'2012-381'!D11+'2012-630'!D11</f>
        <v>4550595.15</v>
      </c>
      <c r="E11" s="11">
        <f>'2010-792'!E11+'2011-585'!E11+'2012-381'!E11+'2012-630'!E11</f>
        <v>0</v>
      </c>
      <c r="F11" s="11">
        <f>'2010-792'!F11+'2011-585'!F11+'2012-381'!F11+'2012-630'!F11</f>
        <v>408224</v>
      </c>
      <c r="G11" s="11">
        <f>'2010-792'!G11+'2011-585'!G11+'2012-381'!G11+'2012-630'!G11</f>
        <v>0</v>
      </c>
      <c r="H11" s="11">
        <f>'2010-792'!H11+'2011-585'!H11+'2012-381'!H11+'2012-630'!H11</f>
        <v>2021320</v>
      </c>
      <c r="I11" s="11">
        <f>'2010-792'!I11+'2011-585'!I11+'2012-381'!I11+'2012-630'!I11</f>
        <v>0</v>
      </c>
      <c r="J11" s="11">
        <f>'2010-792'!J11+'2011-585'!J11+'2012-381'!J11+'2012-630'!J11</f>
        <v>646149.9571428571</v>
      </c>
      <c r="K11" s="11">
        <f>'2010-792'!K11+'2011-585'!K11+'2012-381'!K11+'2012-630'!K11</f>
        <v>0</v>
      </c>
      <c r="L11" s="11">
        <f>D11-H11</f>
        <v>2529275.1500000004</v>
      </c>
    </row>
    <row r="12" spans="2:12" ht="14.25">
      <c r="B12" s="3" t="s">
        <v>20</v>
      </c>
      <c r="D12" s="11">
        <f>'2010-792'!D12+'2011-585'!D12+'2012-381'!D12+'2012-630'!D12</f>
        <v>1103577</v>
      </c>
      <c r="E12" s="11">
        <f>'2010-792'!E12+'2011-585'!E12+'2012-381'!E12+'2012-630'!E12</f>
        <v>0</v>
      </c>
      <c r="F12" s="11">
        <f>'2010-792'!F12+'2011-585'!F12+'2012-381'!F12+'2012-630'!F12</f>
        <v>0</v>
      </c>
      <c r="G12" s="11">
        <f>'2010-792'!G12+'2011-585'!G12+'2012-381'!G12+'2012-630'!G12</f>
        <v>0</v>
      </c>
      <c r="H12" s="11">
        <f>'2010-792'!H12+'2011-585'!H12+'2012-381'!H12+'2012-630'!H12</f>
        <v>236587</v>
      </c>
      <c r="I12" s="11">
        <f>'2010-792'!I12+'2011-585'!I12+'2012-381'!I12+'2012-630'!I12</f>
        <v>0</v>
      </c>
      <c r="J12" s="11">
        <f>'2010-792'!J12+'2011-585'!J12+'2012-381'!J12+'2012-630'!J12</f>
        <v>-108577.85714285714</v>
      </c>
      <c r="K12" s="11">
        <f>'2010-792'!K12+'2011-585'!K12+'2012-381'!K12+'2012-630'!K12</f>
        <v>0</v>
      </c>
      <c r="L12" s="11">
        <f>D12-H12</f>
        <v>866990</v>
      </c>
    </row>
    <row r="13" ht="6.75" customHeight="1"/>
    <row r="14" spans="2:12" ht="14.25">
      <c r="B14" s="6" t="s">
        <v>15</v>
      </c>
      <c r="C14" s="6"/>
      <c r="D14" s="1">
        <f>SUM(D9:D12)</f>
        <v>11885767.3</v>
      </c>
      <c r="E14" s="1"/>
      <c r="F14" s="1">
        <f>SUM(F9:F12)</f>
        <v>1564528</v>
      </c>
      <c r="G14" s="1"/>
      <c r="H14" s="1">
        <f>SUM(H9:H12)</f>
        <v>4803540</v>
      </c>
      <c r="I14" s="1"/>
      <c r="J14" s="13">
        <f>SUM(J9:J12)</f>
        <v>866177.9142857142</v>
      </c>
      <c r="K14" s="1"/>
      <c r="L14" s="1">
        <f>SUM(L9:L12)</f>
        <v>7082227.300000001</v>
      </c>
    </row>
    <row r="15" ht="9" customHeight="1"/>
    <row r="16" spans="2:12" ht="14.25">
      <c r="B16" s="5" t="s">
        <v>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4.25">
      <c r="B17" s="3" t="s">
        <v>3</v>
      </c>
      <c r="D17" s="11">
        <f>'2010-792'!D17+'2011-585'!D17+'2012-381'!D17+'2012-630'!D17</f>
        <v>100000</v>
      </c>
      <c r="E17" s="11">
        <f>'2010-792'!E17+'2011-585'!E17+'2012-381'!E17+'2012-630'!E17</f>
        <v>0</v>
      </c>
      <c r="F17" s="11">
        <f>'2010-792'!F17+'2011-585'!F17+'2012-381'!F17+'2012-630'!F17</f>
        <v>8333</v>
      </c>
      <c r="G17" s="11">
        <f>'2010-792'!G17+'2011-585'!G17+'2012-381'!G17+'2012-630'!G17</f>
        <v>0</v>
      </c>
      <c r="H17" s="11">
        <f>'2010-792'!H17+'2011-585'!H17+'2012-381'!H17+'2012-630'!H17</f>
        <v>24666</v>
      </c>
      <c r="I17" s="11">
        <f>'2010-792'!I17+'2011-585'!I17+'2012-381'!I17+'2012-630'!I17</f>
        <v>0</v>
      </c>
      <c r="J17" s="14">
        <f>'2010-792'!J17+'2011-585'!J17+'2012-381'!J17+'2012-630'!J17</f>
        <v>-18191.14285714286</v>
      </c>
      <c r="K17" s="11">
        <f>'2010-792'!K17+'2011-585'!K17+'2012-381'!K17+'2012-630'!K17</f>
        <v>0</v>
      </c>
      <c r="L17" s="11">
        <f>D17-H17</f>
        <v>75334</v>
      </c>
    </row>
    <row r="18" spans="2:12" ht="14.25">
      <c r="B18" s="3" t="s">
        <v>5</v>
      </c>
      <c r="D18" s="11">
        <f>'2010-792'!D18+'2011-585'!D18+'2012-381'!D18+'2012-630'!D18</f>
        <v>65000</v>
      </c>
      <c r="E18" s="11">
        <f>'2010-792'!E18+'2011-585'!E18+'2012-381'!E18+'2012-630'!E18</f>
        <v>0</v>
      </c>
      <c r="F18" s="11">
        <f>'2010-792'!F18+'2011-585'!F18+'2012-381'!F18+'2012-630'!F18</f>
        <v>0</v>
      </c>
      <c r="G18" s="11">
        <f>'2010-792'!G18+'2011-585'!G18+'2012-381'!G18+'2012-630'!G18</f>
        <v>0</v>
      </c>
      <c r="H18" s="11">
        <f>'2010-792'!H18+'2011-585'!H18+'2012-381'!H18+'2012-630'!H18</f>
        <v>38000</v>
      </c>
      <c r="I18" s="11">
        <f>'2010-792'!I18+'2011-585'!I18+'2012-381'!I18+'2012-630'!I18</f>
        <v>0</v>
      </c>
      <c r="J18" s="11">
        <f>'2010-792'!J18+'2011-585'!J18+'2012-381'!J18+'2012-630'!J18</f>
        <v>857.1428571428551</v>
      </c>
      <c r="K18" s="11">
        <f>'2010-792'!K18+'2011-585'!K18+'2012-381'!K18+'2012-630'!K18</f>
        <v>0</v>
      </c>
      <c r="L18" s="11">
        <f>D18-H18</f>
        <v>27000</v>
      </c>
    </row>
    <row r="19" spans="2:12" ht="14.25">
      <c r="B19" s="3" t="s">
        <v>4</v>
      </c>
      <c r="D19" s="11">
        <f>'2010-792'!D19+'2011-585'!D19+'2012-381'!D19+'2012-630'!D19</f>
        <v>35000</v>
      </c>
      <c r="E19" s="11">
        <f>'2010-792'!E19+'2011-585'!E19+'2012-381'!E19+'2012-630'!E19</f>
        <v>0</v>
      </c>
      <c r="F19" s="11">
        <f>'2010-792'!F19+'2011-585'!F19+'2012-381'!F19+'2012-630'!F19</f>
        <v>0</v>
      </c>
      <c r="G19" s="11">
        <f>'2010-792'!G19+'2011-585'!G19+'2012-381'!G19+'2012-630'!G19</f>
        <v>0</v>
      </c>
      <c r="H19" s="11">
        <f>'2010-792'!H19+'2011-585'!H19+'2012-381'!H19+'2012-630'!H19</f>
        <v>16000</v>
      </c>
      <c r="I19" s="11">
        <f>'2010-792'!I19+'2011-585'!I19+'2012-381'!I19+'2012-630'!I19</f>
        <v>0</v>
      </c>
      <c r="J19" s="11">
        <f>'2010-792'!J19+'2011-585'!J19+'2012-381'!J19+'2012-630'!J19</f>
        <v>-4000</v>
      </c>
      <c r="K19" s="11">
        <f>'2010-792'!K19+'2011-585'!K19+'2012-381'!K19+'2012-630'!K19</f>
        <v>0</v>
      </c>
      <c r="L19" s="11">
        <f>D19-H19</f>
        <v>19000</v>
      </c>
    </row>
    <row r="20" spans="4:12" ht="8.25" customHeight="1"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4.25">
      <c r="B21" s="6" t="s">
        <v>6</v>
      </c>
      <c r="C21" s="6"/>
      <c r="D21" s="1">
        <f>SUM(D16:D19)</f>
        <v>200000</v>
      </c>
      <c r="E21" s="1"/>
      <c r="F21" s="1">
        <f>SUM(F16:F19)</f>
        <v>8333</v>
      </c>
      <c r="G21" s="1"/>
      <c r="H21" s="1">
        <f>SUM(H16:H19)</f>
        <v>78666</v>
      </c>
      <c r="I21" s="1"/>
      <c r="J21" s="13">
        <f>SUM(J16:J19)</f>
        <v>-21334.000000000004</v>
      </c>
      <c r="K21" s="1"/>
      <c r="L21" s="1">
        <f>SUM(L16:L19)</f>
        <v>121334</v>
      </c>
    </row>
    <row r="23" spans="2:12" ht="15" thickBot="1">
      <c r="B23" s="15" t="s">
        <v>7</v>
      </c>
      <c r="C23" s="15"/>
      <c r="D23" s="16">
        <f>D14+D21</f>
        <v>12085767.3</v>
      </c>
      <c r="E23" s="15"/>
      <c r="F23" s="16">
        <f>F14+F21</f>
        <v>1572861</v>
      </c>
      <c r="G23" s="15"/>
      <c r="H23" s="16">
        <f>H14+H21</f>
        <v>4882206</v>
      </c>
      <c r="I23" s="16"/>
      <c r="J23" s="17">
        <f>J14+J21</f>
        <v>844843.9142857142</v>
      </c>
      <c r="K23" s="15"/>
      <c r="L23" s="16">
        <f>L14+L21</f>
        <v>7203561.300000001</v>
      </c>
    </row>
    <row r="24" ht="15" thickTop="1"/>
    <row r="25" ht="14.25">
      <c r="F25" s="11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.8515625" style="3" customWidth="1"/>
    <col min="2" max="2" width="34.8515625" style="3" bestFit="1" customWidth="1"/>
    <col min="3" max="3" width="1.8515625" style="3" customWidth="1"/>
    <col min="4" max="4" width="12.140625" style="3" customWidth="1"/>
    <col min="5" max="5" width="1.8515625" style="3" customWidth="1"/>
    <col min="6" max="6" width="12.28125" style="3" customWidth="1"/>
    <col min="7" max="7" width="1.8515625" style="3" customWidth="1"/>
    <col min="8" max="8" width="10.57421875" style="3" bestFit="1" customWidth="1"/>
    <col min="9" max="9" width="1.8515625" style="3" customWidth="1"/>
    <col min="10" max="10" width="20.140625" style="3" customWidth="1"/>
    <col min="11" max="11" width="1.8515625" style="3" customWidth="1"/>
    <col min="12" max="12" width="12.28125" style="3" customWidth="1"/>
    <col min="13" max="16384" width="8.8515625" style="3" customWidth="1"/>
  </cols>
  <sheetData>
    <row r="1" ht="18">
      <c r="A1" s="2" t="s">
        <v>18</v>
      </c>
    </row>
    <row r="2" ht="15">
      <c r="A2" s="4" t="s">
        <v>8</v>
      </c>
    </row>
    <row r="3" ht="14.25">
      <c r="A3" s="5" t="s">
        <v>27</v>
      </c>
    </row>
    <row r="4" spans="1:6" ht="14.25">
      <c r="A4" s="3" t="s">
        <v>19</v>
      </c>
      <c r="F4" s="3" t="s">
        <v>21</v>
      </c>
    </row>
    <row r="5" spans="10:11" ht="14.25">
      <c r="J5" s="3">
        <v>4</v>
      </c>
      <c r="K5" s="3" t="s">
        <v>29</v>
      </c>
    </row>
    <row r="6" spans="2:12" ht="52.5" customHeight="1">
      <c r="B6" s="6"/>
      <c r="C6" s="6"/>
      <c r="D6" s="7" t="s">
        <v>10</v>
      </c>
      <c r="E6" s="8"/>
      <c r="F6" s="7" t="s">
        <v>28</v>
      </c>
      <c r="G6" s="8"/>
      <c r="H6" s="7" t="s">
        <v>11</v>
      </c>
      <c r="I6" s="7"/>
      <c r="J6" s="7" t="s">
        <v>16</v>
      </c>
      <c r="K6" s="8"/>
      <c r="L6" s="7" t="s">
        <v>12</v>
      </c>
    </row>
    <row r="7" spans="4:12" ht="6" customHeight="1">
      <c r="D7" s="9"/>
      <c r="E7" s="10"/>
      <c r="F7" s="9"/>
      <c r="G7" s="10"/>
      <c r="H7" s="9"/>
      <c r="I7" s="9"/>
      <c r="J7" s="9"/>
      <c r="K7" s="10"/>
      <c r="L7" s="9"/>
    </row>
    <row r="8" spans="2:12" ht="14.25">
      <c r="B8" s="5" t="s">
        <v>1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4.25">
      <c r="B9" s="3" t="s">
        <v>0</v>
      </c>
      <c r="D9" s="11"/>
      <c r="E9" s="11"/>
      <c r="F9" s="11"/>
      <c r="G9" s="11"/>
      <c r="H9" s="11"/>
      <c r="I9" s="11"/>
      <c r="J9" s="11"/>
      <c r="K9" s="11"/>
      <c r="L9" s="11">
        <f>D9-H9</f>
        <v>0</v>
      </c>
    </row>
    <row r="10" spans="2:12" ht="14.25">
      <c r="B10" s="12" t="s">
        <v>13</v>
      </c>
      <c r="D10" s="11">
        <v>850000</v>
      </c>
      <c r="E10" s="11"/>
      <c r="F10" s="11">
        <v>0</v>
      </c>
      <c r="G10" s="11"/>
      <c r="H10" s="11">
        <f>F10+10034</f>
        <v>10034</v>
      </c>
      <c r="I10" s="11"/>
      <c r="J10" s="14">
        <f>(-D10/7)*4+H10</f>
        <v>-475680.28571428574</v>
      </c>
      <c r="K10" s="11"/>
      <c r="L10" s="11">
        <f>D10-H10</f>
        <v>839966</v>
      </c>
    </row>
    <row r="11" spans="2:12" ht="14.25">
      <c r="B11" s="12" t="s">
        <v>17</v>
      </c>
      <c r="D11" s="11">
        <v>0</v>
      </c>
      <c r="E11" s="11"/>
      <c r="F11" s="11">
        <v>0</v>
      </c>
      <c r="G11" s="11"/>
      <c r="H11" s="11">
        <v>0</v>
      </c>
      <c r="I11" s="11"/>
      <c r="J11" s="14">
        <f>(-D11/7)*4+H11</f>
        <v>0</v>
      </c>
      <c r="K11" s="11"/>
      <c r="L11" s="11">
        <f>D11-H11</f>
        <v>0</v>
      </c>
    </row>
    <row r="12" spans="2:12" ht="14.25">
      <c r="B12" s="3" t="s">
        <v>14</v>
      </c>
      <c r="D12" s="11">
        <v>0</v>
      </c>
      <c r="E12" s="11"/>
      <c r="F12" s="11">
        <v>0</v>
      </c>
      <c r="G12" s="11"/>
      <c r="H12" s="11">
        <v>0</v>
      </c>
      <c r="I12" s="11"/>
      <c r="J12" s="14">
        <f>(-D12/7)*4+H12</f>
        <v>0</v>
      </c>
      <c r="K12" s="11"/>
      <c r="L12" s="11">
        <f>D12-H12</f>
        <v>0</v>
      </c>
    </row>
    <row r="13" ht="6.75" customHeight="1"/>
    <row r="14" spans="2:12" ht="14.25">
      <c r="B14" s="6" t="s">
        <v>15</v>
      </c>
      <c r="C14" s="6"/>
      <c r="D14" s="1">
        <f>SUM(D9:D12)</f>
        <v>850000</v>
      </c>
      <c r="E14" s="1"/>
      <c r="F14" s="1">
        <f>SUM(F9:F12)</f>
        <v>0</v>
      </c>
      <c r="G14" s="1"/>
      <c r="H14" s="1">
        <f>SUM(H9:H12)</f>
        <v>10034</v>
      </c>
      <c r="I14" s="1"/>
      <c r="J14" s="13">
        <f>SUM(J9:J12)</f>
        <v>-475680.28571428574</v>
      </c>
      <c r="K14" s="1"/>
      <c r="L14" s="1">
        <f>SUM(L9:L12)</f>
        <v>839966</v>
      </c>
    </row>
    <row r="15" ht="9" customHeight="1"/>
    <row r="16" spans="2:12" ht="14.25">
      <c r="B16" s="5" t="s">
        <v>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4.25">
      <c r="B17" s="3" t="s">
        <v>3</v>
      </c>
      <c r="D17" s="11">
        <v>50000</v>
      </c>
      <c r="E17" s="11"/>
      <c r="F17" s="11">
        <v>8333</v>
      </c>
      <c r="G17" s="11"/>
      <c r="H17" s="11">
        <f>F17+8333+8000</f>
        <v>24666</v>
      </c>
      <c r="I17" s="11"/>
      <c r="J17" s="14">
        <f>(-D17/7)*4+H17</f>
        <v>-3905.4285714285725</v>
      </c>
      <c r="K17" s="11"/>
      <c r="L17" s="11">
        <f>D17-H17</f>
        <v>25334</v>
      </c>
    </row>
    <row r="18" spans="2:12" ht="14.25">
      <c r="B18" s="3" t="s">
        <v>5</v>
      </c>
      <c r="D18" s="11">
        <v>65000</v>
      </c>
      <c r="E18" s="11"/>
      <c r="F18" s="11">
        <v>0</v>
      </c>
      <c r="G18" s="11"/>
      <c r="H18" s="11">
        <f>F18+13000+25000</f>
        <v>38000</v>
      </c>
      <c r="I18" s="11"/>
      <c r="J18" s="14">
        <f>(-D18/7)*4+H18</f>
        <v>857.1428571428551</v>
      </c>
      <c r="K18" s="11"/>
      <c r="L18" s="11">
        <f>D18-H18</f>
        <v>27000</v>
      </c>
    </row>
    <row r="19" spans="2:12" ht="14.25">
      <c r="B19" s="3" t="s">
        <v>4</v>
      </c>
      <c r="D19" s="11">
        <v>35000</v>
      </c>
      <c r="E19" s="11"/>
      <c r="F19" s="11">
        <v>0</v>
      </c>
      <c r="G19" s="11"/>
      <c r="H19" s="11">
        <f>8000+F19+8000</f>
        <v>16000</v>
      </c>
      <c r="I19" s="11"/>
      <c r="J19" s="14">
        <f>(-D19/7)*4+H19</f>
        <v>-4000</v>
      </c>
      <c r="K19" s="11"/>
      <c r="L19" s="11">
        <f>D19-H19</f>
        <v>19000</v>
      </c>
    </row>
    <row r="20" spans="4:12" ht="8.25" customHeight="1"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4.25">
      <c r="B21" s="6" t="s">
        <v>6</v>
      </c>
      <c r="C21" s="6"/>
      <c r="D21" s="1">
        <f>SUM(D16:D19)</f>
        <v>150000</v>
      </c>
      <c r="E21" s="1"/>
      <c r="F21" s="1">
        <f>SUM(F16:F19)</f>
        <v>8333</v>
      </c>
      <c r="G21" s="1"/>
      <c r="H21" s="1">
        <f>SUM(H16:H19)</f>
        <v>78666</v>
      </c>
      <c r="I21" s="1"/>
      <c r="J21" s="13">
        <f>SUM(J16:J19)</f>
        <v>-7048.285714285717</v>
      </c>
      <c r="K21" s="1"/>
      <c r="L21" s="1">
        <f>SUM(L16:L19)</f>
        <v>71334</v>
      </c>
    </row>
    <row r="23" spans="2:12" ht="15" thickBot="1">
      <c r="B23" s="15" t="s">
        <v>7</v>
      </c>
      <c r="C23" s="15"/>
      <c r="D23" s="16">
        <f>D14+D21</f>
        <v>1000000</v>
      </c>
      <c r="E23" s="15"/>
      <c r="F23" s="16">
        <f>F14+F21</f>
        <v>8333</v>
      </c>
      <c r="G23" s="15"/>
      <c r="H23" s="16">
        <f>H14+H21</f>
        <v>88700</v>
      </c>
      <c r="I23" s="16"/>
      <c r="J23" s="17">
        <f>J14+J21</f>
        <v>-482728.5714285715</v>
      </c>
      <c r="K23" s="15"/>
      <c r="L23" s="16">
        <f>L14+L21</f>
        <v>911300</v>
      </c>
    </row>
    <row r="24" ht="15" thickTop="1"/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8.8515625" style="3" customWidth="1"/>
    <col min="2" max="2" width="43.28125" style="3" customWidth="1"/>
    <col min="3" max="3" width="1.8515625" style="3" customWidth="1"/>
    <col min="4" max="4" width="12.140625" style="3" customWidth="1"/>
    <col min="5" max="5" width="1.8515625" style="3" customWidth="1"/>
    <col min="6" max="6" width="12.28125" style="3" customWidth="1"/>
    <col min="7" max="7" width="1.8515625" style="3" customWidth="1"/>
    <col min="8" max="8" width="10.57421875" style="3" bestFit="1" customWidth="1"/>
    <col min="9" max="9" width="1.8515625" style="3" customWidth="1"/>
    <col min="10" max="10" width="20.140625" style="3" customWidth="1"/>
    <col min="11" max="11" width="1.8515625" style="3" customWidth="1"/>
    <col min="12" max="12" width="12.28125" style="3" customWidth="1"/>
    <col min="13" max="16384" width="8.8515625" style="3" customWidth="1"/>
  </cols>
  <sheetData>
    <row r="1" ht="18">
      <c r="A1" s="2" t="s">
        <v>18</v>
      </c>
    </row>
    <row r="2" ht="15">
      <c r="A2" s="4" t="s">
        <v>8</v>
      </c>
    </row>
    <row r="3" ht="14.25">
      <c r="A3" s="5" t="s">
        <v>27</v>
      </c>
    </row>
    <row r="4" spans="1:6" ht="14.25">
      <c r="A4" s="3" t="s">
        <v>23</v>
      </c>
      <c r="F4" s="3" t="s">
        <v>25</v>
      </c>
    </row>
    <row r="5" spans="10:11" ht="14.25">
      <c r="J5" s="3">
        <v>3</v>
      </c>
      <c r="K5" s="3" t="s">
        <v>29</v>
      </c>
    </row>
    <row r="6" spans="2:12" ht="52.5" customHeight="1">
      <c r="B6" s="6"/>
      <c r="C6" s="6"/>
      <c r="D6" s="7" t="s">
        <v>10</v>
      </c>
      <c r="E6" s="8"/>
      <c r="F6" s="7" t="s">
        <v>28</v>
      </c>
      <c r="G6" s="8"/>
      <c r="H6" s="7" t="s">
        <v>11</v>
      </c>
      <c r="I6" s="7"/>
      <c r="J6" s="7" t="s">
        <v>16</v>
      </c>
      <c r="K6" s="8"/>
      <c r="L6" s="7" t="s">
        <v>12</v>
      </c>
    </row>
    <row r="7" spans="4:12" ht="6" customHeight="1">
      <c r="D7" s="9"/>
      <c r="E7" s="10"/>
      <c r="F7" s="9"/>
      <c r="G7" s="10"/>
      <c r="H7" s="9"/>
      <c r="I7" s="9"/>
      <c r="J7" s="9"/>
      <c r="K7" s="10"/>
      <c r="L7" s="9"/>
    </row>
    <row r="8" spans="2:12" ht="14.25">
      <c r="B8" s="5" t="s">
        <v>1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4.25">
      <c r="B9" s="3" t="s">
        <v>0</v>
      </c>
      <c r="D9" s="11"/>
      <c r="E9" s="11"/>
      <c r="F9" s="11"/>
      <c r="G9" s="11"/>
      <c r="H9" s="11"/>
      <c r="I9" s="11"/>
      <c r="J9" s="11"/>
      <c r="K9" s="11"/>
      <c r="L9" s="11"/>
    </row>
    <row r="10" spans="2:16" ht="14.25">
      <c r="B10" s="12" t="s">
        <v>13</v>
      </c>
      <c r="D10" s="11">
        <v>1356000</v>
      </c>
      <c r="E10" s="11"/>
      <c r="F10" s="11">
        <v>488191</v>
      </c>
      <c r="G10" s="11"/>
      <c r="H10" s="11">
        <f>F10</f>
        <v>488191</v>
      </c>
      <c r="I10" s="11"/>
      <c r="J10" s="14">
        <f>(-D10/7)*3+H10</f>
        <v>-92951.85714285716</v>
      </c>
      <c r="K10" s="11"/>
      <c r="L10" s="11">
        <f>D10-H10</f>
        <v>867809</v>
      </c>
      <c r="P10" s="18"/>
    </row>
    <row r="11" spans="2:12" ht="14.25">
      <c r="B11" s="12" t="s">
        <v>17</v>
      </c>
      <c r="D11" s="11">
        <v>525000</v>
      </c>
      <c r="E11" s="11"/>
      <c r="F11" s="11">
        <v>0</v>
      </c>
      <c r="G11" s="11"/>
      <c r="H11" s="11">
        <f>F11+520000</f>
        <v>520000</v>
      </c>
      <c r="I11" s="11"/>
      <c r="J11" s="14">
        <f>(-D11/7)*3+H11</f>
        <v>295000</v>
      </c>
      <c r="K11" s="11"/>
      <c r="L11" s="11">
        <f>D11-H11</f>
        <v>5000</v>
      </c>
    </row>
    <row r="12" spans="2:12" ht="14.25">
      <c r="B12" s="3" t="s">
        <v>14</v>
      </c>
      <c r="D12" s="11">
        <v>209000</v>
      </c>
      <c r="E12" s="11"/>
      <c r="F12" s="11">
        <v>0</v>
      </c>
      <c r="G12" s="11"/>
      <c r="H12" s="11">
        <f>F12+209000</f>
        <v>209000</v>
      </c>
      <c r="I12" s="11"/>
      <c r="J12" s="14">
        <f>(-D12/7)*3+H12</f>
        <v>119428.57142857142</v>
      </c>
      <c r="K12" s="11"/>
      <c r="L12" s="14">
        <f>D12-H12</f>
        <v>0</v>
      </c>
    </row>
    <row r="13" ht="6.75" customHeight="1"/>
    <row r="14" spans="2:12" ht="14.25">
      <c r="B14" s="6" t="s">
        <v>15</v>
      </c>
      <c r="C14" s="6"/>
      <c r="D14" s="1">
        <f>SUM(D9:D12)</f>
        <v>2090000</v>
      </c>
      <c r="E14" s="1"/>
      <c r="F14" s="1">
        <f>SUM(F9:F12)</f>
        <v>488191</v>
      </c>
      <c r="G14" s="1"/>
      <c r="H14" s="1">
        <f>SUM(H9:H12)</f>
        <v>1217191</v>
      </c>
      <c r="I14" s="1"/>
      <c r="J14" s="13">
        <f>SUM(J9:J12)</f>
        <v>321476.71428571426</v>
      </c>
      <c r="K14" s="1"/>
      <c r="L14" s="1">
        <f>SUM(L9:L12)</f>
        <v>872809</v>
      </c>
    </row>
    <row r="15" ht="9" customHeight="1"/>
    <row r="16" spans="2:12" ht="14.25">
      <c r="B16" s="5" t="s">
        <v>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4.25">
      <c r="B17" s="3" t="s">
        <v>3</v>
      </c>
      <c r="D17" s="11">
        <v>0</v>
      </c>
      <c r="E17" s="11"/>
      <c r="F17" s="11">
        <v>0</v>
      </c>
      <c r="G17" s="11"/>
      <c r="H17" s="11">
        <f>F17</f>
        <v>0</v>
      </c>
      <c r="I17" s="11"/>
      <c r="J17" s="14">
        <f>(-D17/7)*3+H17</f>
        <v>0</v>
      </c>
      <c r="K17" s="11"/>
      <c r="L17" s="11">
        <f>D17-H17</f>
        <v>0</v>
      </c>
    </row>
    <row r="18" spans="2:12" ht="14.25">
      <c r="B18" s="3" t="s">
        <v>5</v>
      </c>
      <c r="D18" s="11">
        <v>0</v>
      </c>
      <c r="E18" s="11"/>
      <c r="F18" s="11">
        <v>0</v>
      </c>
      <c r="G18" s="11"/>
      <c r="H18" s="11">
        <f>F18</f>
        <v>0</v>
      </c>
      <c r="I18" s="11"/>
      <c r="J18" s="14">
        <f>(-D18/7)*3+H18</f>
        <v>0</v>
      </c>
      <c r="K18" s="11"/>
      <c r="L18" s="11">
        <f>D18-H18</f>
        <v>0</v>
      </c>
    </row>
    <row r="19" spans="2:12" ht="14.25">
      <c r="B19" s="3" t="s">
        <v>4</v>
      </c>
      <c r="D19" s="11">
        <v>0</v>
      </c>
      <c r="E19" s="11"/>
      <c r="F19" s="11">
        <v>0</v>
      </c>
      <c r="G19" s="11"/>
      <c r="H19" s="11">
        <f>F19</f>
        <v>0</v>
      </c>
      <c r="I19" s="11"/>
      <c r="J19" s="14">
        <f>(-D19/7)*3+H19</f>
        <v>0</v>
      </c>
      <c r="K19" s="11"/>
      <c r="L19" s="11">
        <f>D19-H19</f>
        <v>0</v>
      </c>
    </row>
    <row r="20" spans="4:12" ht="8.25" customHeight="1">
      <c r="D20" s="11"/>
      <c r="E20" s="11"/>
      <c r="F20" s="11"/>
      <c r="G20" s="11"/>
      <c r="H20" s="11"/>
      <c r="I20" s="11"/>
      <c r="J20" s="19"/>
      <c r="K20" s="11"/>
      <c r="L20" s="11"/>
    </row>
    <row r="21" spans="2:12" ht="14.25">
      <c r="B21" s="6" t="s">
        <v>6</v>
      </c>
      <c r="C21" s="6"/>
      <c r="D21" s="1">
        <f>SUM(D16:D19)</f>
        <v>0</v>
      </c>
      <c r="E21" s="1"/>
      <c r="F21" s="1">
        <f>SUM(F16:F19)</f>
        <v>0</v>
      </c>
      <c r="G21" s="1"/>
      <c r="H21" s="1">
        <f>SUM(H16:H19)</f>
        <v>0</v>
      </c>
      <c r="I21" s="1"/>
      <c r="J21" s="20">
        <f>SUM(J16:J19)</f>
        <v>0</v>
      </c>
      <c r="K21" s="1"/>
      <c r="L21" s="1">
        <f>SUM(L16:L19)</f>
        <v>0</v>
      </c>
    </row>
    <row r="23" spans="2:12" ht="15" thickBot="1">
      <c r="B23" s="15" t="s">
        <v>7</v>
      </c>
      <c r="C23" s="15"/>
      <c r="D23" s="16">
        <f>D14+D21</f>
        <v>2090000</v>
      </c>
      <c r="E23" s="15"/>
      <c r="F23" s="16">
        <f>F14+F21</f>
        <v>488191</v>
      </c>
      <c r="G23" s="15"/>
      <c r="H23" s="16">
        <f>H14+H21</f>
        <v>1217191</v>
      </c>
      <c r="I23" s="16"/>
      <c r="J23" s="17">
        <f>J14+J21</f>
        <v>321476.71428571426</v>
      </c>
      <c r="K23" s="15"/>
      <c r="L23" s="16">
        <f>L14+L21</f>
        <v>872809</v>
      </c>
    </row>
    <row r="24" ht="15" thickTop="1"/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8.8515625" style="3" customWidth="1"/>
    <col min="2" max="2" width="34.8515625" style="3" bestFit="1" customWidth="1"/>
    <col min="3" max="3" width="1.8515625" style="3" customWidth="1"/>
    <col min="4" max="4" width="12.140625" style="3" customWidth="1"/>
    <col min="5" max="5" width="1.8515625" style="3" customWidth="1"/>
    <col min="6" max="6" width="12.28125" style="3" customWidth="1"/>
    <col min="7" max="7" width="1.8515625" style="3" customWidth="1"/>
    <col min="8" max="8" width="10.57421875" style="3" bestFit="1" customWidth="1"/>
    <col min="9" max="9" width="1.8515625" style="3" customWidth="1"/>
    <col min="10" max="10" width="20.140625" style="3" customWidth="1"/>
    <col min="11" max="11" width="1.8515625" style="3" customWidth="1"/>
    <col min="12" max="12" width="12.28125" style="3" customWidth="1"/>
    <col min="13" max="16384" width="8.8515625" style="3" customWidth="1"/>
  </cols>
  <sheetData>
    <row r="1" ht="18">
      <c r="A1" s="2" t="s">
        <v>18</v>
      </c>
    </row>
    <row r="2" ht="15">
      <c r="A2" s="4" t="s">
        <v>8</v>
      </c>
    </row>
    <row r="3" ht="14.25">
      <c r="A3" s="5" t="s">
        <v>27</v>
      </c>
    </row>
    <row r="4" spans="1:6" ht="14.25">
      <c r="A4" s="3" t="s">
        <v>24</v>
      </c>
      <c r="F4" s="3" t="s">
        <v>22</v>
      </c>
    </row>
    <row r="5" spans="10:11" ht="14.25">
      <c r="J5" s="3">
        <v>2</v>
      </c>
      <c r="K5" s="3" t="s">
        <v>29</v>
      </c>
    </row>
    <row r="6" spans="2:12" ht="52.5" customHeight="1">
      <c r="B6" s="6"/>
      <c r="C6" s="6"/>
      <c r="D6" s="7" t="s">
        <v>10</v>
      </c>
      <c r="E6" s="8"/>
      <c r="F6" s="7" t="s">
        <v>28</v>
      </c>
      <c r="G6" s="8"/>
      <c r="H6" s="7" t="s">
        <v>11</v>
      </c>
      <c r="I6" s="7"/>
      <c r="J6" s="7" t="s">
        <v>16</v>
      </c>
      <c r="K6" s="8"/>
      <c r="L6" s="7" t="s">
        <v>12</v>
      </c>
    </row>
    <row r="7" spans="4:12" ht="6" customHeight="1">
      <c r="D7" s="9"/>
      <c r="E7" s="10"/>
      <c r="F7" s="9"/>
      <c r="G7" s="10"/>
      <c r="H7" s="9"/>
      <c r="I7" s="9"/>
      <c r="J7" s="9"/>
      <c r="K7" s="10"/>
      <c r="L7" s="9"/>
    </row>
    <row r="8" spans="2:12" ht="14.25">
      <c r="B8" s="5" t="s">
        <v>1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4.25">
      <c r="B9" s="3" t="s">
        <v>0</v>
      </c>
      <c r="D9" s="11"/>
      <c r="E9" s="11"/>
      <c r="F9" s="11"/>
      <c r="G9" s="11"/>
      <c r="H9" s="11"/>
      <c r="I9" s="11"/>
      <c r="J9" s="11"/>
      <c r="K9" s="11"/>
      <c r="L9" s="11">
        <f>D9-H9</f>
        <v>0</v>
      </c>
    </row>
    <row r="10" spans="2:12" ht="14.25">
      <c r="B10" s="12" t="s">
        <v>13</v>
      </c>
      <c r="D10" s="11">
        <v>3598095.15</v>
      </c>
      <c r="E10" s="11"/>
      <c r="F10" s="11">
        <v>668113</v>
      </c>
      <c r="G10" s="11"/>
      <c r="H10" s="11">
        <f>F10+1318344</f>
        <v>1986457</v>
      </c>
      <c r="I10" s="11"/>
      <c r="J10" s="14">
        <f>(-D10/7)*2+H10</f>
        <v>958429.8142857143</v>
      </c>
      <c r="K10" s="11"/>
      <c r="L10" s="11">
        <f>D10-H10</f>
        <v>1611638.15</v>
      </c>
    </row>
    <row r="11" spans="2:12" ht="14.25">
      <c r="B11" s="12" t="s">
        <v>17</v>
      </c>
      <c r="D11" s="11">
        <v>3598095.15</v>
      </c>
      <c r="E11" s="11"/>
      <c r="F11" s="11">
        <v>277532</v>
      </c>
      <c r="G11" s="11"/>
      <c r="H11" s="11">
        <f>F11+1003551</f>
        <v>1281083</v>
      </c>
      <c r="I11" s="11"/>
      <c r="J11" s="14">
        <f>(-D11/7)*2+H11</f>
        <v>253055.8142857143</v>
      </c>
      <c r="K11" s="11"/>
      <c r="L11" s="11">
        <f>D11-H11</f>
        <v>2317012.15</v>
      </c>
    </row>
    <row r="12" spans="2:12" ht="14.25">
      <c r="B12" s="3" t="s">
        <v>20</v>
      </c>
      <c r="D12" s="11">
        <v>799577</v>
      </c>
      <c r="E12" s="11"/>
      <c r="F12" s="11">
        <v>0</v>
      </c>
      <c r="G12" s="11"/>
      <c r="H12" s="11">
        <f>F12+27587</f>
        <v>27587</v>
      </c>
      <c r="I12" s="11"/>
      <c r="J12" s="14">
        <f>(-D12/7)*2+H12</f>
        <v>-200863.57142857142</v>
      </c>
      <c r="K12" s="11"/>
      <c r="L12" s="11">
        <f>D12-H12</f>
        <v>771990</v>
      </c>
    </row>
    <row r="13" ht="6.75" customHeight="1"/>
    <row r="14" spans="2:12" ht="14.25">
      <c r="B14" s="6" t="s">
        <v>15</v>
      </c>
      <c r="C14" s="6"/>
      <c r="D14" s="1">
        <f>SUM(D10:D12)</f>
        <v>7995767.3</v>
      </c>
      <c r="E14" s="1"/>
      <c r="F14" s="1">
        <f>SUM(F10:F12)</f>
        <v>945645</v>
      </c>
      <c r="G14" s="1"/>
      <c r="H14" s="1">
        <f>SUM(H10:H12)</f>
        <v>3295127</v>
      </c>
      <c r="I14" s="1"/>
      <c r="J14" s="1">
        <f>SUM(J10:J12)</f>
        <v>1010622.0571428572</v>
      </c>
      <c r="K14" s="1"/>
      <c r="L14" s="1">
        <f>SUM(L10:L12)</f>
        <v>4700640.3</v>
      </c>
    </row>
    <row r="15" ht="9" customHeight="1"/>
    <row r="16" spans="2:12" ht="14.25">
      <c r="B16" s="5" t="s">
        <v>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4.25">
      <c r="B17" s="3" t="s">
        <v>3</v>
      </c>
      <c r="D17" s="11">
        <v>0</v>
      </c>
      <c r="E17" s="11"/>
      <c r="F17" s="11">
        <v>0</v>
      </c>
      <c r="G17" s="11"/>
      <c r="H17" s="11">
        <f>F17</f>
        <v>0</v>
      </c>
      <c r="I17" s="11"/>
      <c r="J17" s="14">
        <f>(-D17/7)*2+H17</f>
        <v>0</v>
      </c>
      <c r="K17" s="11"/>
      <c r="L17" s="11">
        <f>D17-H17</f>
        <v>0</v>
      </c>
    </row>
    <row r="18" spans="2:12" ht="14.25">
      <c r="B18" s="3" t="s">
        <v>5</v>
      </c>
      <c r="D18" s="11">
        <v>0</v>
      </c>
      <c r="E18" s="11"/>
      <c r="F18" s="11">
        <v>0</v>
      </c>
      <c r="G18" s="11"/>
      <c r="H18" s="11">
        <v>0</v>
      </c>
      <c r="I18" s="11"/>
      <c r="J18" s="14">
        <f>(-D18/7)*2+H18</f>
        <v>0</v>
      </c>
      <c r="K18" s="11"/>
      <c r="L18" s="11">
        <f>D18-H18</f>
        <v>0</v>
      </c>
    </row>
    <row r="19" spans="2:12" ht="14.25">
      <c r="B19" s="3" t="s">
        <v>4</v>
      </c>
      <c r="D19" s="11">
        <v>0</v>
      </c>
      <c r="E19" s="11"/>
      <c r="F19" s="11">
        <v>0</v>
      </c>
      <c r="G19" s="11"/>
      <c r="H19" s="11">
        <v>0</v>
      </c>
      <c r="I19" s="11"/>
      <c r="J19" s="14">
        <f>(-D19/7)*2+H19</f>
        <v>0</v>
      </c>
      <c r="K19" s="11"/>
      <c r="L19" s="11">
        <f>D19-H19</f>
        <v>0</v>
      </c>
    </row>
    <row r="20" spans="4:12" ht="8.25" customHeight="1"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4.25">
      <c r="B21" s="6" t="s">
        <v>6</v>
      </c>
      <c r="C21" s="6"/>
      <c r="D21" s="1">
        <f>SUM(D16:D19)</f>
        <v>0</v>
      </c>
      <c r="E21" s="1"/>
      <c r="F21" s="1">
        <f>SUM(F16:F19)</f>
        <v>0</v>
      </c>
      <c r="G21" s="1"/>
      <c r="H21" s="1">
        <f>SUM(H16:H19)</f>
        <v>0</v>
      </c>
      <c r="I21" s="1"/>
      <c r="J21" s="13">
        <f>SUM(J16:J19)</f>
        <v>0</v>
      </c>
      <c r="K21" s="1"/>
      <c r="L21" s="1">
        <f>SUM(L16:L19)</f>
        <v>0</v>
      </c>
    </row>
    <row r="23" spans="2:12" ht="15" thickBot="1">
      <c r="B23" s="15" t="s">
        <v>7</v>
      </c>
      <c r="C23" s="15"/>
      <c r="D23" s="16">
        <f>D14+D21</f>
        <v>7995767.3</v>
      </c>
      <c r="E23" s="15"/>
      <c r="F23" s="16">
        <f>F14+F21</f>
        <v>945645</v>
      </c>
      <c r="G23" s="15"/>
      <c r="H23" s="16">
        <f>H14+H21</f>
        <v>3295127</v>
      </c>
      <c r="I23" s="16"/>
      <c r="J23" s="17">
        <f>J14+J21</f>
        <v>1010622.0571428572</v>
      </c>
      <c r="K23" s="15"/>
      <c r="L23" s="16">
        <f>L14+L21</f>
        <v>4700640.3</v>
      </c>
    </row>
    <row r="24" ht="15" thickTop="1"/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8.8515625" style="3" customWidth="1"/>
    <col min="2" max="2" width="34.8515625" style="3" bestFit="1" customWidth="1"/>
    <col min="3" max="3" width="1.8515625" style="3" customWidth="1"/>
    <col min="4" max="4" width="12.140625" style="3" customWidth="1"/>
    <col min="5" max="5" width="1.8515625" style="3" customWidth="1"/>
    <col min="6" max="6" width="12.28125" style="3" customWidth="1"/>
    <col min="7" max="7" width="1.8515625" style="3" customWidth="1"/>
    <col min="8" max="8" width="10.57421875" style="3" bestFit="1" customWidth="1"/>
    <col min="9" max="9" width="1.8515625" style="3" customWidth="1"/>
    <col min="10" max="10" width="20.140625" style="3" customWidth="1"/>
    <col min="11" max="11" width="1.8515625" style="3" customWidth="1"/>
    <col min="12" max="12" width="12.28125" style="3" customWidth="1"/>
    <col min="13" max="16384" width="8.8515625" style="3" customWidth="1"/>
  </cols>
  <sheetData>
    <row r="1" ht="18">
      <c r="A1" s="2" t="s">
        <v>18</v>
      </c>
    </row>
    <row r="2" ht="15">
      <c r="A2" s="4" t="s">
        <v>8</v>
      </c>
    </row>
    <row r="3" ht="14.25">
      <c r="A3" s="5" t="s">
        <v>27</v>
      </c>
    </row>
    <row r="4" spans="1:6" ht="14.25">
      <c r="A4" s="3" t="s">
        <v>9</v>
      </c>
      <c r="F4" s="3" t="s">
        <v>22</v>
      </c>
    </row>
    <row r="5" spans="10:11" ht="14.25">
      <c r="J5" s="3">
        <v>2</v>
      </c>
      <c r="K5" s="3" t="s">
        <v>29</v>
      </c>
    </row>
    <row r="6" spans="2:12" ht="52.5" customHeight="1">
      <c r="B6" s="6"/>
      <c r="C6" s="6"/>
      <c r="D6" s="7" t="s">
        <v>10</v>
      </c>
      <c r="E6" s="8"/>
      <c r="F6" s="7" t="s">
        <v>28</v>
      </c>
      <c r="G6" s="8"/>
      <c r="H6" s="7" t="s">
        <v>11</v>
      </c>
      <c r="I6" s="7"/>
      <c r="J6" s="7" t="s">
        <v>16</v>
      </c>
      <c r="K6" s="8"/>
      <c r="L6" s="7" t="s">
        <v>12</v>
      </c>
    </row>
    <row r="7" spans="4:12" ht="6" customHeight="1">
      <c r="D7" s="9"/>
      <c r="E7" s="10"/>
      <c r="F7" s="9"/>
      <c r="G7" s="10"/>
      <c r="H7" s="9"/>
      <c r="I7" s="9"/>
      <c r="J7" s="9"/>
      <c r="K7" s="10"/>
      <c r="L7" s="9"/>
    </row>
    <row r="8" spans="2:12" ht="14.25">
      <c r="B8" s="5" t="s">
        <v>1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4.25">
      <c r="B9" s="3" t="s">
        <v>0</v>
      </c>
      <c r="D9" s="11"/>
      <c r="E9" s="11"/>
      <c r="F9" s="11"/>
      <c r="G9" s="11"/>
      <c r="H9" s="11"/>
      <c r="I9" s="11"/>
      <c r="J9" s="11"/>
      <c r="K9" s="11"/>
      <c r="L9" s="11">
        <f>D9-H9</f>
        <v>0</v>
      </c>
    </row>
    <row r="10" spans="2:12" ht="14.25">
      <c r="B10" s="12" t="s">
        <v>13</v>
      </c>
      <c r="D10" s="11">
        <v>427500</v>
      </c>
      <c r="E10" s="11"/>
      <c r="F10" s="11">
        <v>0</v>
      </c>
      <c r="G10" s="11"/>
      <c r="H10" s="11">
        <f>F10+60951</f>
        <v>60951</v>
      </c>
      <c r="I10" s="11"/>
      <c r="J10" s="14">
        <f>(-D10/7)*2+H10</f>
        <v>-61191.857142857145</v>
      </c>
      <c r="K10" s="11"/>
      <c r="L10" s="11">
        <f>D10-H10</f>
        <v>366549</v>
      </c>
    </row>
    <row r="11" spans="2:12" ht="14.25">
      <c r="B11" s="12" t="s">
        <v>17</v>
      </c>
      <c r="D11" s="11">
        <v>427500</v>
      </c>
      <c r="E11" s="11"/>
      <c r="F11" s="11">
        <v>130692</v>
      </c>
      <c r="G11" s="11"/>
      <c r="H11" s="11">
        <f>F11+89545</f>
        <v>220237</v>
      </c>
      <c r="I11" s="11"/>
      <c r="J11" s="14">
        <f>(-D11/7)*2+H11</f>
        <v>98094.14285714286</v>
      </c>
      <c r="K11" s="11"/>
      <c r="L11" s="11">
        <f>D11-H11</f>
        <v>207263</v>
      </c>
    </row>
    <row r="12" spans="2:12" ht="14.25">
      <c r="B12" s="3" t="s">
        <v>20</v>
      </c>
      <c r="D12" s="11">
        <v>95000</v>
      </c>
      <c r="E12" s="11"/>
      <c r="F12" s="11">
        <v>0</v>
      </c>
      <c r="G12" s="11"/>
      <c r="H12" s="11">
        <v>0</v>
      </c>
      <c r="I12" s="11"/>
      <c r="J12" s="14">
        <f>(-D12/7)*2+H12</f>
        <v>-27142.85714285714</v>
      </c>
      <c r="K12" s="11"/>
      <c r="L12" s="11">
        <f>D12-H12</f>
        <v>95000</v>
      </c>
    </row>
    <row r="13" ht="6.75" customHeight="1"/>
    <row r="14" spans="2:12" ht="14.25">
      <c r="B14" s="6" t="s">
        <v>15</v>
      </c>
      <c r="C14" s="6"/>
      <c r="D14" s="1">
        <f>SUM(D9:D12)</f>
        <v>950000</v>
      </c>
      <c r="E14" s="1"/>
      <c r="F14" s="1">
        <f>SUM(F9:F12)</f>
        <v>130692</v>
      </c>
      <c r="G14" s="1"/>
      <c r="H14" s="1">
        <f>SUM(H9:H12)</f>
        <v>281188</v>
      </c>
      <c r="I14" s="1"/>
      <c r="J14" s="13">
        <f>SUM(J9:J12)</f>
        <v>9759.428571428569</v>
      </c>
      <c r="K14" s="1"/>
      <c r="L14" s="1">
        <f>SUM(L9:L12)</f>
        <v>668812</v>
      </c>
    </row>
    <row r="15" ht="9" customHeight="1"/>
    <row r="16" spans="2:12" ht="14.25">
      <c r="B16" s="5" t="s">
        <v>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4.25">
      <c r="B17" s="3" t="s">
        <v>3</v>
      </c>
      <c r="D17" s="11">
        <v>50000</v>
      </c>
      <c r="E17" s="11"/>
      <c r="F17" s="11">
        <v>0</v>
      </c>
      <c r="G17" s="11"/>
      <c r="H17" s="11">
        <f>F17</f>
        <v>0</v>
      </c>
      <c r="I17" s="11"/>
      <c r="J17" s="14">
        <f>(-D17/7)*2+H17</f>
        <v>-14285.714285714286</v>
      </c>
      <c r="K17" s="11"/>
      <c r="L17" s="11">
        <f>D17-H17</f>
        <v>50000</v>
      </c>
    </row>
    <row r="18" spans="2:12" ht="14.25">
      <c r="B18" s="3" t="s">
        <v>5</v>
      </c>
      <c r="D18" s="11">
        <v>0</v>
      </c>
      <c r="E18" s="11"/>
      <c r="F18" s="11">
        <v>0</v>
      </c>
      <c r="G18" s="11"/>
      <c r="H18" s="11">
        <v>0</v>
      </c>
      <c r="I18" s="11"/>
      <c r="J18" s="14">
        <f>(-D18/7)*2+H18</f>
        <v>0</v>
      </c>
      <c r="K18" s="11"/>
      <c r="L18" s="11">
        <f>D18-H18</f>
        <v>0</v>
      </c>
    </row>
    <row r="19" spans="2:12" ht="14.25">
      <c r="B19" s="3" t="s">
        <v>4</v>
      </c>
      <c r="D19" s="11">
        <v>0</v>
      </c>
      <c r="E19" s="11"/>
      <c r="F19" s="11">
        <v>0</v>
      </c>
      <c r="G19" s="11"/>
      <c r="H19" s="11">
        <v>0</v>
      </c>
      <c r="I19" s="11"/>
      <c r="J19" s="14">
        <f>(-D19/7)*2+H19</f>
        <v>0</v>
      </c>
      <c r="K19" s="11"/>
      <c r="L19" s="11">
        <f>D19-H19</f>
        <v>0</v>
      </c>
    </row>
    <row r="20" spans="4:12" ht="8.25" customHeight="1"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4.25">
      <c r="B21" s="6" t="s">
        <v>6</v>
      </c>
      <c r="C21" s="6"/>
      <c r="D21" s="1">
        <f>SUM(D16:D19)</f>
        <v>50000</v>
      </c>
      <c r="E21" s="1"/>
      <c r="F21" s="1">
        <f>SUM(F16:F19)</f>
        <v>0</v>
      </c>
      <c r="G21" s="1"/>
      <c r="H21" s="1">
        <f>SUM(H16:H19)</f>
        <v>0</v>
      </c>
      <c r="I21" s="1"/>
      <c r="J21" s="13">
        <f>SUM(J16:J19)</f>
        <v>-14285.714285714286</v>
      </c>
      <c r="K21" s="1"/>
      <c r="L21" s="1">
        <f>SUM(L16:L19)</f>
        <v>50000</v>
      </c>
    </row>
    <row r="23" spans="2:12" ht="15" thickBot="1">
      <c r="B23" s="15" t="s">
        <v>7</v>
      </c>
      <c r="C23" s="15"/>
      <c r="D23" s="16">
        <f>D14+D21</f>
        <v>1000000</v>
      </c>
      <c r="E23" s="15"/>
      <c r="F23" s="16">
        <f>F14+F21</f>
        <v>130692</v>
      </c>
      <c r="G23" s="15"/>
      <c r="H23" s="16">
        <f>H14+H21</f>
        <v>281188</v>
      </c>
      <c r="I23" s="16"/>
      <c r="J23" s="17">
        <f>J14+J21</f>
        <v>-4526.285714285717</v>
      </c>
      <c r="K23" s="15"/>
      <c r="L23" s="16">
        <f>L14+L21</f>
        <v>718812</v>
      </c>
    </row>
    <row r="24" ht="15" thickTop="1"/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Lamont</dc:creator>
  <cp:keywords/>
  <dc:description/>
  <cp:lastModifiedBy>Cormac Monaghan</cp:lastModifiedBy>
  <cp:lastPrinted>2014-12-12T20:28:10Z</cp:lastPrinted>
  <dcterms:created xsi:type="dcterms:W3CDTF">2014-02-04T20:22:55Z</dcterms:created>
  <dcterms:modified xsi:type="dcterms:W3CDTF">2014-12-12T21:00:02Z</dcterms:modified>
  <cp:category/>
  <cp:version/>
  <cp:contentType/>
  <cp:contentStatus/>
</cp:coreProperties>
</file>